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4355" windowHeight="4185" activeTab="1"/>
  </bookViews>
  <sheets>
    <sheet name="Sheet1" sheetId="2" r:id="rId1"/>
    <sheet name="Sheet2" sheetId="3" r:id="rId2"/>
  </sheets>
  <definedNames>
    <definedName name="_xlnm.Print_Area" localSheetId="0">Sheet1!$B$1:$F$65</definedName>
    <definedName name="_xlnm.Print_Area" localSheetId="1">Sheet2!$B$1:$F$50</definedName>
  </definedNames>
  <calcPr calcId="144525"/>
</workbook>
</file>

<file path=xl/calcChain.xml><?xml version="1.0" encoding="utf-8"?>
<calcChain xmlns="http://schemas.openxmlformats.org/spreadsheetml/2006/main">
  <c r="D32" i="2" l="1"/>
  <c r="D32" i="3"/>
  <c r="D41" i="3" l="1"/>
  <c r="D37" i="3"/>
  <c r="D29" i="3"/>
  <c r="D33" i="3" s="1"/>
  <c r="E22" i="3"/>
  <c r="D22" i="3"/>
  <c r="F22" i="3" s="1"/>
  <c r="D17" i="3"/>
  <c r="D29" i="2"/>
  <c r="D33" i="2" s="1"/>
  <c r="E22" i="2"/>
  <c r="D22" i="2"/>
  <c r="D41" i="2"/>
  <c r="D42" i="2" s="1"/>
  <c r="D17" i="2"/>
  <c r="D42" i="3" l="1"/>
  <c r="D43" i="3" s="1"/>
  <c r="D23" i="3"/>
  <c r="D43" i="2"/>
  <c r="F22" i="2"/>
  <c r="D23" i="2" s="1"/>
</calcChain>
</file>

<file path=xl/sharedStrings.xml><?xml version="1.0" encoding="utf-8"?>
<sst xmlns="http://schemas.openxmlformats.org/spreadsheetml/2006/main" count="158" uniqueCount="84">
  <si>
    <r>
      <rPr>
        <sz val="14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zt:</t>
    </r>
  </si>
  <si>
    <t>Kd:</t>
  </si>
  <si>
    <t>V:</t>
  </si>
  <si>
    <t>I:</t>
  </si>
  <si>
    <r>
      <t>q</t>
    </r>
    <r>
      <rPr>
        <sz val="10"/>
        <color theme="1"/>
        <rFont val="Calibri"/>
        <family val="2"/>
        <scheme val="minor"/>
      </rPr>
      <t xml:space="preserve">z </t>
    </r>
    <r>
      <rPr>
        <sz val="12"/>
        <color theme="1"/>
        <rFont val="Calibri"/>
        <family val="2"/>
        <scheme val="minor"/>
      </rPr>
      <t>=</t>
    </r>
  </si>
  <si>
    <r>
      <t>G</t>
    </r>
    <r>
      <rPr>
        <sz val="12"/>
        <color theme="1"/>
        <rFont val="Calibri"/>
        <family val="2"/>
        <scheme val="minor"/>
      </rPr>
      <t>:</t>
    </r>
  </si>
  <si>
    <r>
      <t>C</t>
    </r>
    <r>
      <rPr>
        <sz val="10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>:</t>
    </r>
  </si>
  <si>
    <r>
      <t>A</t>
    </r>
    <r>
      <rPr>
        <sz val="10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>:</t>
    </r>
  </si>
  <si>
    <r>
      <t>Resultant Force (RF) = (</t>
    </r>
    <r>
      <rPr>
        <sz val="16"/>
        <color theme="1"/>
        <rFont val="Calibri"/>
        <family val="2"/>
        <scheme val="minor"/>
      </rPr>
      <t>q</t>
    </r>
    <r>
      <rPr>
        <sz val="10"/>
        <color theme="1"/>
        <rFont val="Calibri"/>
        <family val="2"/>
        <scheme val="minor"/>
      </rPr>
      <t>z</t>
    </r>
    <r>
      <rPr>
        <sz val="14"/>
        <color theme="1"/>
        <rFont val="Calibri"/>
        <family val="2"/>
        <scheme val="minor"/>
      </rPr>
      <t>)(G)(Cf)(Af)</t>
    </r>
  </si>
  <si>
    <r>
      <t>RF</t>
    </r>
    <r>
      <rPr>
        <sz val="12"/>
        <color theme="1"/>
        <rFont val="Calibri"/>
        <family val="2"/>
        <scheme val="minor"/>
      </rPr>
      <t>:</t>
    </r>
  </si>
  <si>
    <t>Importance factor</t>
  </si>
  <si>
    <t>Gust affect modifier</t>
  </si>
  <si>
    <t>Force coefficient for above ground sign</t>
  </si>
  <si>
    <t>Area of the Sign = Width X Height</t>
  </si>
  <si>
    <t>Wind directionality modifier</t>
  </si>
  <si>
    <t>Velocity pressure exposure coefficient for terrain with low-lying obstruction</t>
  </si>
  <si>
    <t>Change of pressure modifier when wind descend from hills to flat terrain</t>
  </si>
  <si>
    <r>
      <rPr>
        <sz val="14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z :</t>
    </r>
  </si>
  <si>
    <r>
      <t>Velocity Pressure (</t>
    </r>
    <r>
      <rPr>
        <sz val="16"/>
        <color theme="1"/>
        <rFont val="Calibri"/>
        <family val="2"/>
        <scheme val="minor"/>
      </rPr>
      <t>q</t>
    </r>
    <r>
      <rPr>
        <sz val="10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) = 0.00256(</t>
    </r>
    <r>
      <rPr>
        <sz val="14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z)(</t>
    </r>
    <r>
      <rPr>
        <sz val="14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zt)(</t>
    </r>
    <r>
      <rPr>
        <sz val="14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d)(</t>
    </r>
    <r>
      <rPr>
        <sz val="14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)(</t>
    </r>
    <r>
      <rPr>
        <sz val="14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)(</t>
    </r>
    <r>
      <rPr>
        <sz val="14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</si>
  <si>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t>Wind velocity Mile/Hr</t>
  </si>
  <si>
    <t>Lb/Ft*2</t>
  </si>
  <si>
    <t>Width 
  (Ft)</t>
  </si>
  <si>
    <t>Height
  (Ft)</t>
  </si>
  <si>
    <t>Area
(Ft*2)</t>
  </si>
  <si>
    <t>Lb</t>
  </si>
  <si>
    <t>F</t>
  </si>
  <si>
    <t>Bolt force</t>
  </si>
  <si>
    <t>2 bolts</t>
  </si>
  <si>
    <t xml:space="preserve">F1 + F2 = </t>
  </si>
  <si>
    <t>RF</t>
  </si>
  <si>
    <t>F1 = F2=F</t>
  </si>
  <si>
    <t>173.64/2</t>
  </si>
  <si>
    <t>A=</t>
  </si>
  <si>
    <t>𝜋𝑟^2</t>
  </si>
  <si>
    <r>
      <rPr>
        <sz val="16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N</t>
    </r>
  </si>
  <si>
    <r>
      <rPr>
        <sz val="16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N =</t>
    </r>
  </si>
  <si>
    <r>
      <t>σ</t>
    </r>
    <r>
      <rPr>
        <sz val="11"/>
        <color theme="1"/>
        <rFont val="Calibri"/>
        <family val="2"/>
        <scheme val="minor"/>
      </rPr>
      <t>m</t>
    </r>
  </si>
  <si>
    <t>Bending stress = MC/I</t>
  </si>
  <si>
    <t>M =</t>
  </si>
  <si>
    <t>F.C</t>
  </si>
  <si>
    <t>F =</t>
  </si>
  <si>
    <t xml:space="preserve">C = </t>
  </si>
  <si>
    <t>sign centerline to edge</t>
  </si>
  <si>
    <t>I =</t>
  </si>
  <si>
    <t>(1/12)(BH^3)</t>
  </si>
  <si>
    <t>B =</t>
  </si>
  <si>
    <t>H =</t>
  </si>
  <si>
    <r>
      <t>σ</t>
    </r>
    <r>
      <rPr>
        <sz val="11"/>
        <color theme="1"/>
        <rFont val="Calibri"/>
        <family val="2"/>
        <scheme val="minor"/>
      </rPr>
      <t>m =</t>
    </r>
  </si>
  <si>
    <r>
      <t>σ</t>
    </r>
    <r>
      <rPr>
        <sz val="11"/>
        <color theme="1"/>
        <rFont val="Calibri"/>
        <family val="2"/>
        <scheme val="minor"/>
      </rPr>
      <t>T =</t>
    </r>
  </si>
  <si>
    <r>
      <rPr>
        <sz val="16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N + </t>
    </r>
    <r>
      <rPr>
        <sz val="16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M PSI</t>
    </r>
  </si>
  <si>
    <r>
      <t>σ</t>
    </r>
    <r>
      <rPr>
        <sz val="11"/>
        <color theme="1"/>
        <rFont val="Calibri"/>
        <family val="2"/>
        <scheme val="minor"/>
      </rPr>
      <t>y =</t>
    </r>
  </si>
  <si>
    <t>Bolt Yield Point (PSI)</t>
  </si>
  <si>
    <t xml:space="preserve">Conclusion: </t>
  </si>
  <si>
    <r>
      <rPr>
        <sz val="16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N + </t>
    </r>
    <r>
      <rPr>
        <sz val="16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M (PSI)</t>
    </r>
  </si>
  <si>
    <t>Heigh = 13.5"</t>
  </si>
  <si>
    <t>248.42/2</t>
  </si>
  <si>
    <t>Heigh = 8</t>
  </si>
  <si>
    <r>
      <t xml:space="preserve">Normal stress = </t>
    </r>
    <r>
      <rPr>
        <sz val="16"/>
        <color theme="1"/>
        <rFont val="Calibri"/>
        <family val="2"/>
        <scheme val="minor"/>
      </rPr>
      <t>F/A</t>
    </r>
    <r>
      <rPr>
        <sz val="11"/>
        <color theme="1"/>
        <rFont val="Calibri"/>
        <family val="2"/>
        <scheme val="minor"/>
      </rPr>
      <t>bolt</t>
    </r>
  </si>
  <si>
    <r>
      <t xml:space="preserve">Bending stress = </t>
    </r>
    <r>
      <rPr>
        <sz val="16"/>
        <color theme="1"/>
        <rFont val="Calibri"/>
        <family val="2"/>
        <scheme val="minor"/>
      </rPr>
      <t>MC/I</t>
    </r>
  </si>
  <si>
    <r>
      <rPr>
        <sz val="16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F</t>
    </r>
  </si>
  <si>
    <r>
      <t>(1/12)(</t>
    </r>
    <r>
      <rPr>
        <sz val="16"/>
        <color theme="1"/>
        <rFont val="Calibri"/>
        <family val="2"/>
        <scheme val="minor"/>
      </rPr>
      <t>BH</t>
    </r>
    <r>
      <rPr>
        <sz val="11"/>
        <color theme="1"/>
        <rFont val="Calibri"/>
        <family val="2"/>
        <scheme val="minor"/>
      </rPr>
      <t>^3)</t>
    </r>
  </si>
  <si>
    <t>Electronically Display Sign Calculation</t>
  </si>
  <si>
    <t>Florida Professional Engineering Services, Inc.</t>
  </si>
  <si>
    <t>Address</t>
  </si>
  <si>
    <t>8119 Whispering Palm Fr.
Boca Raton, FL 33496</t>
  </si>
  <si>
    <t>Engineer</t>
  </si>
  <si>
    <t>Mufid Abu-Zahra</t>
  </si>
  <si>
    <t>Project Name</t>
  </si>
  <si>
    <t>Project Number</t>
  </si>
  <si>
    <t>Project Address</t>
  </si>
  <si>
    <t>State</t>
  </si>
  <si>
    <t xml:space="preserve">Florida </t>
  </si>
  <si>
    <t>Contractor</t>
  </si>
  <si>
    <t>2019-ATS-001</t>
  </si>
  <si>
    <t>Supplier</t>
  </si>
  <si>
    <t>All Traffic Solution</t>
  </si>
  <si>
    <t>Bolt Yield point Significantly exceed the combined stress load.
Electronically display sign significantly exceed the FDOT requirements</t>
  </si>
  <si>
    <t>12950 Worldgate Drive, Suite 310, Herndon, VA 20170</t>
  </si>
  <si>
    <t>5/16" bolt</t>
  </si>
  <si>
    <t>86.82/0.0767</t>
  </si>
  <si>
    <t>124.21/0.0767</t>
  </si>
  <si>
    <t>Thickness 3/32"</t>
  </si>
  <si>
    <t xml:space="preserve">SHIELD RADAR SPEED SIGN shield 12 </t>
  </si>
  <si>
    <t>Electronically Display Sign shield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</si>
</sst>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textRotation="255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Border="1"/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Border="1" applyAlignment="1">
      <alignment horizontal="center" vertical="center" textRotation="255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447675</xdr:colOff>
      <xdr:row>26</xdr:row>
      <xdr:rowOff>104775</xdr:rowOff>
    </xdr:from>
    <xdr:ext cx="914400" cy="267702"/>
    <xdr:sp macro="" textlink="">
      <xdr:nvSpPr>
        <xdr:cNvPr id="2" name="TextBox 1"/>
        <xdr:cNvSpPr txBox="1"/>
      </xdr:nvSpPr>
      <xdr:spPr>
        <a:xfrm>
          <a:off x="6048375" y="4972050"/>
          <a:ext cx="914400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447675</xdr:colOff>
      <xdr:row>26</xdr:row>
      <xdr:rowOff>104775</xdr:rowOff>
    </xdr:from>
    <xdr:ext cx="914400" cy="267702"/>
    <xdr:sp macro="" textlink="">
      <xdr:nvSpPr>
        <xdr:cNvPr id="2" name="TextBox 1"/>
        <xdr:cNvSpPr txBox="1"/>
      </xdr:nvSpPr>
      <xdr:spPr>
        <a:xfrm>
          <a:off x="6629400" y="6886575"/>
          <a:ext cx="914400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opLeftCell="A17" zoomScaleNormal="100" workbookViewId="0">
      <selection activeCell="J22" sqref="J22"/>
    </sheetView>
  </sheetViews>
  <sheetFormatPr defaultRowHeight="15" x14ac:dyDescent="0.25"/>
  <cols>
    <col min="1" max="1" width="3.5703125" customWidth="1"/>
    <col min="2" max="2" width="14.7109375" style="3" customWidth="1"/>
    <col min="3" max="3" width="41" customWidth="1"/>
    <col min="4" max="4" width="9.5703125" style="5" customWidth="1"/>
    <col min="5" max="5" width="9.85546875" style="2" customWidth="1"/>
    <col min="6" max="6" width="9.140625" style="2"/>
    <col min="7" max="8" width="9.140625" style="25"/>
    <col min="9" max="16" width="9.140625" style="23"/>
  </cols>
  <sheetData>
    <row r="1" spans="2:9" ht="34.5" customHeight="1" x14ac:dyDescent="0.25">
      <c r="C1" s="31" t="s">
        <v>61</v>
      </c>
    </row>
    <row r="2" spans="2:9" x14ac:dyDescent="0.25">
      <c r="B2" s="9" t="s">
        <v>74</v>
      </c>
      <c r="C2" s="10" t="s">
        <v>75</v>
      </c>
    </row>
    <row r="3" spans="2:9" x14ac:dyDescent="0.25">
      <c r="B3" s="9" t="s">
        <v>72</v>
      </c>
      <c r="C3" s="10" t="s">
        <v>62</v>
      </c>
    </row>
    <row r="4" spans="2:9" ht="30" x14ac:dyDescent="0.25">
      <c r="B4" s="9" t="s">
        <v>63</v>
      </c>
      <c r="C4" s="11" t="s">
        <v>64</v>
      </c>
    </row>
    <row r="5" spans="2:9" x14ac:dyDescent="0.25">
      <c r="B5" s="9" t="s">
        <v>65</v>
      </c>
      <c r="C5" s="10" t="s">
        <v>66</v>
      </c>
    </row>
    <row r="6" spans="2:9" x14ac:dyDescent="0.25">
      <c r="B6" s="9" t="s">
        <v>67</v>
      </c>
      <c r="C6" s="10" t="s">
        <v>83</v>
      </c>
    </row>
    <row r="7" spans="2:9" x14ac:dyDescent="0.25">
      <c r="B7" s="9" t="s">
        <v>68</v>
      </c>
      <c r="C7" s="10" t="s">
        <v>73</v>
      </c>
    </row>
    <row r="8" spans="2:9" ht="30" x14ac:dyDescent="0.25">
      <c r="B8" s="9" t="s">
        <v>69</v>
      </c>
      <c r="C8" s="11" t="s">
        <v>77</v>
      </c>
    </row>
    <row r="9" spans="2:9" x14ac:dyDescent="0.25">
      <c r="B9" s="9" t="s">
        <v>70</v>
      </c>
      <c r="C9" s="10" t="s">
        <v>71</v>
      </c>
    </row>
    <row r="10" spans="2:9" ht="22.5" customHeight="1" x14ac:dyDescent="0.25">
      <c r="B10" s="22"/>
      <c r="C10" s="23"/>
    </row>
    <row r="11" spans="2:9" ht="21" x14ac:dyDescent="0.25">
      <c r="B11" s="12" t="s">
        <v>18</v>
      </c>
      <c r="C11" s="10"/>
      <c r="D11" s="13"/>
    </row>
    <row r="12" spans="2:9" ht="30" x14ac:dyDescent="0.25">
      <c r="B12" s="9" t="s">
        <v>17</v>
      </c>
      <c r="C12" s="11" t="s">
        <v>15</v>
      </c>
      <c r="D12" s="13">
        <v>0.87</v>
      </c>
    </row>
    <row r="13" spans="2:9" ht="30" x14ac:dyDescent="0.25">
      <c r="B13" s="9" t="s">
        <v>0</v>
      </c>
      <c r="C13" s="11" t="s">
        <v>16</v>
      </c>
      <c r="D13" s="13">
        <v>1</v>
      </c>
    </row>
    <row r="14" spans="2:9" ht="18.75" x14ac:dyDescent="0.25">
      <c r="B14" s="14" t="s">
        <v>1</v>
      </c>
      <c r="C14" s="10" t="s">
        <v>14</v>
      </c>
      <c r="D14" s="13">
        <v>1</v>
      </c>
    </row>
    <row r="15" spans="2:9" ht="18.75" x14ac:dyDescent="0.25">
      <c r="B15" s="14" t="s">
        <v>2</v>
      </c>
      <c r="C15" s="10" t="s">
        <v>19</v>
      </c>
      <c r="D15" s="13">
        <v>150</v>
      </c>
    </row>
    <row r="16" spans="2:9" ht="18.75" x14ac:dyDescent="0.25">
      <c r="B16" s="14" t="s">
        <v>3</v>
      </c>
      <c r="C16" s="10" t="s">
        <v>10</v>
      </c>
      <c r="D16" s="13">
        <v>1.2</v>
      </c>
      <c r="I16" s="26"/>
    </row>
    <row r="17" spans="2:7" ht="21" x14ac:dyDescent="0.25">
      <c r="B17" s="15" t="s">
        <v>4</v>
      </c>
      <c r="C17" s="10" t="s">
        <v>20</v>
      </c>
      <c r="D17" s="13">
        <f>0.00256*D12*D13*D14*D15*D15*D16</f>
        <v>60.134400000000007</v>
      </c>
      <c r="G17" s="27"/>
    </row>
    <row r="18" spans="2:7" ht="21" x14ac:dyDescent="0.25">
      <c r="B18" s="16" t="s">
        <v>8</v>
      </c>
      <c r="C18" s="10"/>
      <c r="D18" s="13"/>
    </row>
    <row r="19" spans="2:7" ht="21" x14ac:dyDescent="0.25">
      <c r="B19" s="15" t="s">
        <v>5</v>
      </c>
      <c r="C19" s="10" t="s">
        <v>11</v>
      </c>
      <c r="D19" s="13">
        <v>0.85</v>
      </c>
    </row>
    <row r="20" spans="2:7" ht="21" x14ac:dyDescent="0.25">
      <c r="B20" s="15" t="s">
        <v>6</v>
      </c>
      <c r="C20" s="10" t="s">
        <v>12</v>
      </c>
      <c r="D20" s="13">
        <v>1.2</v>
      </c>
    </row>
    <row r="21" spans="2:7" ht="30" x14ac:dyDescent="0.25">
      <c r="B21" s="15"/>
      <c r="C21" s="10"/>
      <c r="D21" s="17" t="s">
        <v>21</v>
      </c>
      <c r="E21" s="21" t="s">
        <v>22</v>
      </c>
      <c r="F21" s="21" t="s">
        <v>23</v>
      </c>
    </row>
    <row r="22" spans="2:7" ht="21" x14ac:dyDescent="0.25">
      <c r="B22" s="15" t="s">
        <v>7</v>
      </c>
      <c r="C22" s="10" t="s">
        <v>13</v>
      </c>
      <c r="D22" s="32">
        <f xml:space="preserve"> (24/12)</f>
        <v>2</v>
      </c>
      <c r="E22" s="32">
        <f>(24.3/12)</f>
        <v>2.0249999999999999</v>
      </c>
      <c r="F22" s="32">
        <f>D22*E22</f>
        <v>4.05</v>
      </c>
    </row>
    <row r="23" spans="2:7" ht="21" x14ac:dyDescent="0.25">
      <c r="B23" s="15" t="s">
        <v>9</v>
      </c>
      <c r="C23" s="10" t="s">
        <v>24</v>
      </c>
      <c r="D23" s="13">
        <f>D17*D19*D20*F22</f>
        <v>248.41520639999999</v>
      </c>
    </row>
    <row r="24" spans="2:7" x14ac:dyDescent="0.25">
      <c r="B24" s="9"/>
      <c r="C24" s="10"/>
      <c r="D24" s="13"/>
    </row>
    <row r="25" spans="2:7" ht="21" x14ac:dyDescent="0.25">
      <c r="B25" s="15" t="s">
        <v>25</v>
      </c>
      <c r="C25" s="10" t="s">
        <v>26</v>
      </c>
      <c r="D25" s="13"/>
    </row>
    <row r="26" spans="2:7" ht="21" x14ac:dyDescent="0.25">
      <c r="B26" s="15"/>
      <c r="C26" s="10" t="s">
        <v>27</v>
      </c>
      <c r="D26" s="13"/>
    </row>
    <row r="27" spans="2:7" ht="18.75" x14ac:dyDescent="0.25">
      <c r="B27" s="14" t="s">
        <v>28</v>
      </c>
      <c r="C27" s="10" t="s">
        <v>29</v>
      </c>
      <c r="D27" s="13">
        <v>248.42</v>
      </c>
    </row>
    <row r="28" spans="2:7" ht="21" x14ac:dyDescent="0.35">
      <c r="B28" s="15"/>
      <c r="C28" s="18" t="s">
        <v>30</v>
      </c>
      <c r="D28" s="13"/>
    </row>
    <row r="29" spans="2:7" ht="21" x14ac:dyDescent="0.25">
      <c r="B29" s="15" t="s">
        <v>25</v>
      </c>
      <c r="C29" s="10" t="s">
        <v>55</v>
      </c>
      <c r="D29" s="13">
        <f>D27/2</f>
        <v>124.21</v>
      </c>
    </row>
    <row r="30" spans="2:7" ht="21" x14ac:dyDescent="0.35">
      <c r="B30" s="9" t="s">
        <v>34</v>
      </c>
      <c r="C30" s="10" t="s">
        <v>57</v>
      </c>
      <c r="D30" s="13"/>
    </row>
    <row r="31" spans="2:7" ht="21" x14ac:dyDescent="0.25">
      <c r="B31" s="15" t="s">
        <v>32</v>
      </c>
      <c r="C31" s="10" t="s">
        <v>33</v>
      </c>
      <c r="D31" s="13"/>
    </row>
    <row r="32" spans="2:7" ht="21" x14ac:dyDescent="0.25">
      <c r="B32" s="15" t="s">
        <v>32</v>
      </c>
      <c r="C32" s="12" t="s">
        <v>78</v>
      </c>
      <c r="D32" s="24">
        <f>1/2*(5/16)*1/2*(5/16)*3.14</f>
        <v>7.666015625E-2</v>
      </c>
    </row>
    <row r="33" spans="2:9" ht="21" x14ac:dyDescent="0.25">
      <c r="B33" s="9" t="s">
        <v>35</v>
      </c>
      <c r="C33" s="10" t="s">
        <v>80</v>
      </c>
      <c r="D33" s="13">
        <f>D29/D32</f>
        <v>1620.2680254777069</v>
      </c>
    </row>
    <row r="34" spans="2:9" ht="21" x14ac:dyDescent="0.25">
      <c r="B34" s="15" t="s">
        <v>36</v>
      </c>
      <c r="C34" s="10" t="s">
        <v>37</v>
      </c>
      <c r="D34" s="13"/>
      <c r="H34" s="28"/>
    </row>
    <row r="35" spans="2:9" ht="21" x14ac:dyDescent="0.25">
      <c r="B35" s="15" t="s">
        <v>38</v>
      </c>
      <c r="C35" s="10" t="s">
        <v>39</v>
      </c>
      <c r="D35" s="13"/>
    </row>
    <row r="36" spans="2:9" ht="21" x14ac:dyDescent="0.25">
      <c r="B36" s="15" t="s">
        <v>40</v>
      </c>
      <c r="C36" s="10" t="s">
        <v>29</v>
      </c>
      <c r="D36" s="13">
        <v>248.42</v>
      </c>
    </row>
    <row r="37" spans="2:9" ht="21" x14ac:dyDescent="0.25">
      <c r="B37" s="15" t="s">
        <v>41</v>
      </c>
      <c r="C37" s="10" t="s">
        <v>42</v>
      </c>
      <c r="D37" s="13">
        <v>12</v>
      </c>
      <c r="I37" s="29"/>
    </row>
    <row r="38" spans="2:9" ht="21" x14ac:dyDescent="0.35">
      <c r="B38" s="15" t="s">
        <v>43</v>
      </c>
      <c r="C38" s="10" t="s">
        <v>60</v>
      </c>
      <c r="D38" s="13"/>
    </row>
    <row r="39" spans="2:9" ht="21" x14ac:dyDescent="0.25">
      <c r="B39" s="15" t="s">
        <v>45</v>
      </c>
      <c r="C39" s="10" t="s">
        <v>81</v>
      </c>
      <c r="D39" s="32">
        <v>9.2999999999999999E-2</v>
      </c>
      <c r="E39" s="7"/>
      <c r="F39" s="8"/>
      <c r="G39" s="30"/>
    </row>
    <row r="40" spans="2:9" ht="21" x14ac:dyDescent="0.25">
      <c r="B40" s="15" t="s">
        <v>46</v>
      </c>
      <c r="C40" s="10" t="s">
        <v>56</v>
      </c>
      <c r="D40" s="13">
        <v>8</v>
      </c>
      <c r="E40"/>
      <c r="F40"/>
      <c r="G40" s="23"/>
      <c r="H40" s="23"/>
    </row>
    <row r="41" spans="2:9" ht="21" x14ac:dyDescent="0.25">
      <c r="B41" s="15" t="s">
        <v>43</v>
      </c>
      <c r="C41" s="10"/>
      <c r="D41" s="13">
        <f>(D39*D40*D40*D40)/12</f>
        <v>3.968</v>
      </c>
      <c r="E41"/>
      <c r="F41"/>
      <c r="G41" s="23"/>
      <c r="H41" s="23"/>
    </row>
    <row r="42" spans="2:9" ht="21" x14ac:dyDescent="0.25">
      <c r="B42" s="15" t="s">
        <v>47</v>
      </c>
      <c r="C42" s="10"/>
      <c r="D42" s="13">
        <f>(D36*D37*D37)/D41</f>
        <v>9015.2419354838694</v>
      </c>
      <c r="E42"/>
      <c r="F42"/>
      <c r="G42" s="23"/>
      <c r="H42" s="23"/>
    </row>
    <row r="43" spans="2:9" ht="21" x14ac:dyDescent="0.35">
      <c r="B43" s="15" t="s">
        <v>48</v>
      </c>
      <c r="C43" s="10" t="s">
        <v>49</v>
      </c>
      <c r="D43" s="13">
        <f>D33+D42</f>
        <v>10635.509960961575</v>
      </c>
      <c r="E43"/>
      <c r="F43"/>
      <c r="G43" s="23"/>
      <c r="H43" s="23"/>
    </row>
    <row r="44" spans="2:9" ht="21" x14ac:dyDescent="0.25">
      <c r="B44" s="15" t="s">
        <v>50</v>
      </c>
      <c r="C44" s="10" t="s">
        <v>51</v>
      </c>
      <c r="D44" s="13">
        <v>36300</v>
      </c>
      <c r="E44"/>
      <c r="F44"/>
      <c r="G44" s="23"/>
      <c r="H44" s="23"/>
    </row>
    <row r="46" spans="2:9" ht="45.75" customHeight="1" x14ac:dyDescent="0.25">
      <c r="B46" s="34" t="s">
        <v>52</v>
      </c>
      <c r="C46" s="35" t="s">
        <v>76</v>
      </c>
      <c r="D46" s="35"/>
      <c r="E46" s="35"/>
      <c r="F46"/>
      <c r="G46" s="23"/>
      <c r="H46" s="23"/>
    </row>
  </sheetData>
  <mergeCells count="1">
    <mergeCell ref="C46:E46"/>
  </mergeCells>
  <pageMargins left="0.7" right="0.7" top="0.75" bottom="0.75" header="0.3" footer="0.3"/>
  <pageSetup orientation="portrait" horizontalDpi="300" verticalDpi="300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zoomScaleNormal="100" workbookViewId="0">
      <selection activeCell="H9" sqref="H9"/>
    </sheetView>
  </sheetViews>
  <sheetFormatPr defaultRowHeight="15" x14ac:dyDescent="0.25"/>
  <cols>
    <col min="1" max="1" width="6.28515625" customWidth="1"/>
    <col min="2" max="2" width="15.5703125" style="3" customWidth="1"/>
    <col min="3" max="3" width="41.28515625" customWidth="1"/>
    <col min="4" max="4" width="10.5703125" style="5" bestFit="1" customWidth="1"/>
    <col min="5" max="5" width="10.140625" style="2" customWidth="1"/>
    <col min="6" max="6" width="10.5703125" style="2" bestFit="1" customWidth="1"/>
    <col min="7" max="8" width="9.140625" style="2"/>
  </cols>
  <sheetData>
    <row r="1" spans="2:9" ht="33.75" customHeight="1" x14ac:dyDescent="0.25">
      <c r="C1" s="31" t="s">
        <v>61</v>
      </c>
    </row>
    <row r="2" spans="2:9" x14ac:dyDescent="0.25">
      <c r="B2" s="9" t="s">
        <v>74</v>
      </c>
      <c r="C2" s="10"/>
    </row>
    <row r="3" spans="2:9" x14ac:dyDescent="0.25">
      <c r="B3" s="9" t="s">
        <v>72</v>
      </c>
      <c r="C3" s="10" t="s">
        <v>62</v>
      </c>
    </row>
    <row r="4" spans="2:9" ht="30" x14ac:dyDescent="0.25">
      <c r="B4" s="9" t="s">
        <v>63</v>
      </c>
      <c r="C4" s="11" t="s">
        <v>64</v>
      </c>
    </row>
    <row r="5" spans="2:9" x14ac:dyDescent="0.25">
      <c r="B5" s="9" t="s">
        <v>65</v>
      </c>
      <c r="C5" s="10" t="s">
        <v>66</v>
      </c>
    </row>
    <row r="6" spans="2:9" x14ac:dyDescent="0.25">
      <c r="B6" s="9" t="s">
        <v>67</v>
      </c>
      <c r="C6" s="11" t="s">
        <v>82</v>
      </c>
    </row>
    <row r="7" spans="2:9" x14ac:dyDescent="0.25">
      <c r="B7" s="9" t="s">
        <v>68</v>
      </c>
      <c r="C7" s="10" t="s">
        <v>73</v>
      </c>
    </row>
    <row r="8" spans="2:9" ht="30.75" customHeight="1" x14ac:dyDescent="0.25">
      <c r="B8" s="9" t="s">
        <v>69</v>
      </c>
      <c r="C8" s="11"/>
    </row>
    <row r="9" spans="2:9" x14ac:dyDescent="0.25">
      <c r="B9" s="9" t="s">
        <v>70</v>
      </c>
      <c r="C9" s="10" t="s">
        <v>71</v>
      </c>
    </row>
    <row r="11" spans="2:9" ht="21" x14ac:dyDescent="0.25">
      <c r="B11" s="12" t="s">
        <v>18</v>
      </c>
      <c r="C11" s="10"/>
      <c r="D11" s="13"/>
    </row>
    <row r="12" spans="2:9" ht="30" x14ac:dyDescent="0.25">
      <c r="B12" s="9" t="s">
        <v>17</v>
      </c>
      <c r="C12" s="11" t="s">
        <v>15</v>
      </c>
      <c r="D12" s="13">
        <v>0.87</v>
      </c>
    </row>
    <row r="13" spans="2:9" ht="30" x14ac:dyDescent="0.25">
      <c r="B13" s="9" t="s">
        <v>0</v>
      </c>
      <c r="C13" s="11" t="s">
        <v>16</v>
      </c>
      <c r="D13" s="13">
        <v>1</v>
      </c>
    </row>
    <row r="14" spans="2:9" ht="18.75" x14ac:dyDescent="0.25">
      <c r="B14" s="14" t="s">
        <v>1</v>
      </c>
      <c r="C14" s="10" t="s">
        <v>14</v>
      </c>
      <c r="D14" s="13">
        <v>1</v>
      </c>
    </row>
    <row r="15" spans="2:9" ht="18.75" x14ac:dyDescent="0.25">
      <c r="B15" s="14" t="s">
        <v>2</v>
      </c>
      <c r="C15" s="10" t="s">
        <v>19</v>
      </c>
      <c r="D15" s="13">
        <v>150</v>
      </c>
    </row>
    <row r="16" spans="2:9" ht="18.75" x14ac:dyDescent="0.25">
      <c r="B16" s="14" t="s">
        <v>3</v>
      </c>
      <c r="C16" s="10" t="s">
        <v>10</v>
      </c>
      <c r="D16" s="13">
        <v>1.2</v>
      </c>
      <c r="I16" s="1"/>
    </row>
    <row r="17" spans="2:7" ht="21" x14ac:dyDescent="0.25">
      <c r="B17" s="15" t="s">
        <v>4</v>
      </c>
      <c r="C17" s="10" t="s">
        <v>20</v>
      </c>
      <c r="D17" s="13">
        <f>0.00256*D12*D13*D14*D15*D15*D16</f>
        <v>60.134400000000007</v>
      </c>
      <c r="G17" s="4"/>
    </row>
    <row r="18" spans="2:7" ht="21" x14ac:dyDescent="0.25">
      <c r="B18" s="16" t="s">
        <v>8</v>
      </c>
      <c r="C18" s="10"/>
      <c r="D18" s="13"/>
    </row>
    <row r="19" spans="2:7" ht="21" x14ac:dyDescent="0.25">
      <c r="B19" s="15" t="s">
        <v>5</v>
      </c>
      <c r="C19" s="10" t="s">
        <v>11</v>
      </c>
      <c r="D19" s="13">
        <v>0.85</v>
      </c>
    </row>
    <row r="20" spans="2:7" ht="21" x14ac:dyDescent="0.25">
      <c r="B20" s="15" t="s">
        <v>6</v>
      </c>
      <c r="C20" s="10" t="s">
        <v>12</v>
      </c>
      <c r="D20" s="19">
        <v>1.2</v>
      </c>
    </row>
    <row r="21" spans="2:7" ht="30" x14ac:dyDescent="0.25">
      <c r="B21" s="15"/>
      <c r="C21" s="10"/>
      <c r="D21" s="17" t="s">
        <v>21</v>
      </c>
      <c r="E21" s="21" t="s">
        <v>22</v>
      </c>
      <c r="F21" s="21" t="s">
        <v>23</v>
      </c>
    </row>
    <row r="22" spans="2:7" ht="21" x14ac:dyDescent="0.25">
      <c r="B22" s="15" t="s">
        <v>7</v>
      </c>
      <c r="C22" s="10" t="s">
        <v>13</v>
      </c>
      <c r="D22" s="32">
        <f xml:space="preserve"> (15.5/12)</f>
        <v>1.2916666666666667</v>
      </c>
      <c r="E22" s="32">
        <f>(26.3/12)</f>
        <v>2.1916666666666669</v>
      </c>
      <c r="F22" s="32">
        <f>D22*E22</f>
        <v>2.8309027777777782</v>
      </c>
    </row>
    <row r="23" spans="2:7" ht="21" x14ac:dyDescent="0.25">
      <c r="B23" s="15" t="s">
        <v>9</v>
      </c>
      <c r="C23" s="10" t="s">
        <v>24</v>
      </c>
      <c r="D23" s="20">
        <f>D17*D19*D20*F22</f>
        <v>173.63933280000003</v>
      </c>
    </row>
    <row r="24" spans="2:7" x14ac:dyDescent="0.25">
      <c r="B24" s="9"/>
      <c r="C24" s="10"/>
      <c r="D24" s="13"/>
    </row>
    <row r="25" spans="2:7" ht="21" x14ac:dyDescent="0.25">
      <c r="B25" s="15" t="s">
        <v>25</v>
      </c>
      <c r="C25" s="10" t="s">
        <v>26</v>
      </c>
      <c r="D25" s="13"/>
    </row>
    <row r="26" spans="2:7" ht="21" x14ac:dyDescent="0.25">
      <c r="B26" s="15"/>
      <c r="C26" s="10" t="s">
        <v>27</v>
      </c>
      <c r="D26" s="13"/>
    </row>
    <row r="27" spans="2:7" ht="18.75" x14ac:dyDescent="0.25">
      <c r="B27" s="14" t="s">
        <v>28</v>
      </c>
      <c r="C27" s="10" t="s">
        <v>29</v>
      </c>
      <c r="D27" s="13">
        <v>173.64</v>
      </c>
    </row>
    <row r="28" spans="2:7" ht="21" x14ac:dyDescent="0.25">
      <c r="B28" s="15"/>
      <c r="C28" s="10" t="s">
        <v>30</v>
      </c>
      <c r="D28" s="13"/>
    </row>
    <row r="29" spans="2:7" ht="21" x14ac:dyDescent="0.25">
      <c r="B29" s="15" t="s">
        <v>25</v>
      </c>
      <c r="C29" s="10" t="s">
        <v>31</v>
      </c>
      <c r="D29" s="13">
        <f>173.64/2</f>
        <v>86.82</v>
      </c>
    </row>
    <row r="30" spans="2:7" ht="21" x14ac:dyDescent="0.35">
      <c r="B30" s="9" t="s">
        <v>34</v>
      </c>
      <c r="C30" s="10" t="s">
        <v>57</v>
      </c>
      <c r="D30" s="13"/>
    </row>
    <row r="31" spans="2:7" ht="21" x14ac:dyDescent="0.25">
      <c r="B31" s="15" t="s">
        <v>32</v>
      </c>
      <c r="C31" s="10" t="s">
        <v>33</v>
      </c>
      <c r="D31" s="13"/>
    </row>
    <row r="32" spans="2:7" ht="21" x14ac:dyDescent="0.25">
      <c r="B32" s="15" t="s">
        <v>32</v>
      </c>
      <c r="C32" s="12" t="s">
        <v>78</v>
      </c>
      <c r="D32" s="24">
        <f>1/2*(5/16)*1/2*(5/16)*3.14</f>
        <v>7.666015625E-2</v>
      </c>
    </row>
    <row r="33" spans="2:8" ht="21" x14ac:dyDescent="0.25">
      <c r="B33" s="9" t="s">
        <v>35</v>
      </c>
      <c r="C33" s="10" t="s">
        <v>79</v>
      </c>
      <c r="D33" s="13">
        <f>D29/D32</f>
        <v>1132.5309554140126</v>
      </c>
    </row>
    <row r="34" spans="2:8" ht="21" x14ac:dyDescent="0.35">
      <c r="B34" s="15" t="s">
        <v>36</v>
      </c>
      <c r="C34" s="10" t="s">
        <v>58</v>
      </c>
      <c r="D34" s="13"/>
      <c r="H34" s="6"/>
    </row>
    <row r="35" spans="2:8" ht="21" x14ac:dyDescent="0.35">
      <c r="B35" s="15" t="s">
        <v>38</v>
      </c>
      <c r="C35" s="18" t="s">
        <v>39</v>
      </c>
      <c r="D35" s="13"/>
    </row>
    <row r="36" spans="2:8" ht="21" x14ac:dyDescent="0.35">
      <c r="B36" s="15" t="s">
        <v>40</v>
      </c>
      <c r="C36" s="10" t="s">
        <v>59</v>
      </c>
      <c r="D36" s="13">
        <v>173.64</v>
      </c>
    </row>
    <row r="37" spans="2:8" ht="21" x14ac:dyDescent="0.25">
      <c r="B37" s="15" t="s">
        <v>41</v>
      </c>
      <c r="C37" s="10" t="s">
        <v>42</v>
      </c>
      <c r="D37" s="13">
        <f>15.5/2</f>
        <v>7.75</v>
      </c>
    </row>
    <row r="38" spans="2:8" ht="21" x14ac:dyDescent="0.25">
      <c r="B38" s="15" t="s">
        <v>43</v>
      </c>
      <c r="C38" s="10" t="s">
        <v>44</v>
      </c>
      <c r="D38" s="13"/>
    </row>
    <row r="39" spans="2:8" ht="21" x14ac:dyDescent="0.25">
      <c r="B39" s="15" t="s">
        <v>45</v>
      </c>
      <c r="C39" s="10" t="s">
        <v>81</v>
      </c>
      <c r="D39" s="32">
        <v>9.2999999999999999E-2</v>
      </c>
      <c r="E39" s="7"/>
    </row>
    <row r="40" spans="2:8" ht="21" x14ac:dyDescent="0.25">
      <c r="B40" s="15" t="s">
        <v>46</v>
      </c>
      <c r="C40" s="10" t="s">
        <v>54</v>
      </c>
      <c r="D40" s="13">
        <v>13.5</v>
      </c>
      <c r="E40"/>
      <c r="F40"/>
      <c r="G40"/>
      <c r="H40"/>
    </row>
    <row r="41" spans="2:8" ht="21" x14ac:dyDescent="0.25">
      <c r="B41" s="15" t="s">
        <v>43</v>
      </c>
      <c r="C41" s="10"/>
      <c r="D41" s="13">
        <f>(D39*D40*D40*D40)/12</f>
        <v>19.06790625</v>
      </c>
      <c r="E41"/>
      <c r="F41"/>
      <c r="G41"/>
      <c r="H41"/>
    </row>
    <row r="42" spans="2:8" ht="21" x14ac:dyDescent="0.25">
      <c r="B42" s="15" t="s">
        <v>47</v>
      </c>
      <c r="C42" s="10"/>
      <c r="D42" s="13">
        <f>(D36*D37*D37)/D41</f>
        <v>546.95320835238522</v>
      </c>
      <c r="E42"/>
      <c r="F42"/>
      <c r="G42"/>
      <c r="H42"/>
    </row>
    <row r="43" spans="2:8" ht="21" x14ac:dyDescent="0.35">
      <c r="B43" s="15" t="s">
        <v>48</v>
      </c>
      <c r="C43" s="10" t="s">
        <v>53</v>
      </c>
      <c r="D43" s="13">
        <f>D33+D42</f>
        <v>1679.4841637663978</v>
      </c>
      <c r="E43"/>
      <c r="F43"/>
      <c r="G43"/>
      <c r="H43"/>
    </row>
    <row r="44" spans="2:8" ht="21" x14ac:dyDescent="0.25">
      <c r="B44" s="15" t="s">
        <v>50</v>
      </c>
      <c r="C44" s="10" t="s">
        <v>51</v>
      </c>
      <c r="D44" s="13">
        <v>36300</v>
      </c>
      <c r="E44"/>
      <c r="F44"/>
      <c r="G44"/>
      <c r="H44"/>
    </row>
    <row r="45" spans="2:8" x14ac:dyDescent="0.25">
      <c r="C45" s="33"/>
    </row>
    <row r="46" spans="2:8" ht="34.5" customHeight="1" x14ac:dyDescent="0.25">
      <c r="B46" s="34" t="s">
        <v>52</v>
      </c>
      <c r="C46" s="36" t="s">
        <v>76</v>
      </c>
      <c r="D46" s="36"/>
      <c r="E46" s="36"/>
      <c r="F46" s="36"/>
      <c r="G46"/>
      <c r="H46"/>
    </row>
  </sheetData>
  <mergeCells count="1">
    <mergeCell ref="C46:F46"/>
  </mergeCells>
  <pageMargins left="0.7" right="0.7" top="0.75" bottom="0.75" header="0.3" footer="0.3"/>
  <pageSetup orientation="portrait" horizontalDpi="300" verticalDpi="300" r:id="rId1"/>
  <headerFooter>
    <oddFooter xml:space="preserve">&amp;C&amp;P/&amp;N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2019-09-04T23:52:55Z</cp:lastPrinted>
  <dcterms:created xsi:type="dcterms:W3CDTF">2019-08-28T18:10:53Z</dcterms:created>
  <dcterms:modified xsi:type="dcterms:W3CDTF">2019-12-26T20:02:53Z</dcterms:modified>
</cp:coreProperties>
</file>